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TAM Common\Policy and Intermodal Planning\08 - Local Plans\CTPs\Program Management\Resources\Startup Materials\Budget Tracker Template\"/>
    </mc:Choice>
  </mc:AlternateContent>
  <xr:revisionPtr revIDLastSave="0" documentId="13_ncr:1_{B8195DB0-4B50-46D9-A1C4-EB525DF07546}" xr6:coauthVersionLast="47" xr6:coauthVersionMax="47" xr10:uidLastSave="{00000000-0000-0000-0000-000000000000}"/>
  <bookViews>
    <workbookView xWindow="-120" yWindow="-120" windowWidth="29040" windowHeight="15720" xr2:uid="{3934AE37-B011-483E-A836-521D0993328F}"/>
  </bookViews>
  <sheets>
    <sheet name="Budget Track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R5" i="1"/>
  <c r="R15" i="1"/>
  <c r="Q10" i="1"/>
  <c r="E11" i="1"/>
  <c r="G24" i="1"/>
  <c r="G26" i="1"/>
  <c r="G25" i="1"/>
  <c r="Q25" i="1" s="1"/>
  <c r="R25" i="1" s="1"/>
  <c r="F26" i="1"/>
  <c r="F24" i="1"/>
  <c r="F23" i="1"/>
  <c r="O15" i="1"/>
  <c r="O14" i="1"/>
  <c r="Q24" i="1"/>
  <c r="R24" i="1" s="1"/>
  <c r="Q23" i="1"/>
  <c r="R23" i="1" s="1"/>
  <c r="Q26" i="1"/>
  <c r="R26" i="1" s="1"/>
  <c r="Q22" i="1"/>
  <c r="R22" i="1" s="1"/>
  <c r="P11" i="1"/>
  <c r="P15" i="1" s="1"/>
  <c r="Q6" i="1"/>
  <c r="R6" i="1" s="1"/>
  <c r="Q7" i="1"/>
  <c r="R7" i="1" s="1"/>
  <c r="Q8" i="1"/>
  <c r="R8" i="1" s="1"/>
  <c r="Q9" i="1"/>
  <c r="R9" i="1" s="1"/>
  <c r="R10" i="1"/>
  <c r="N11" i="1"/>
  <c r="N15" i="1" s="1"/>
  <c r="E15" i="1"/>
  <c r="F11" i="1"/>
  <c r="F15" i="1" s="1"/>
  <c r="G11" i="1"/>
  <c r="G14" i="1" s="1"/>
  <c r="H11" i="1"/>
  <c r="H14" i="1" s="1"/>
  <c r="I11" i="1"/>
  <c r="I14" i="1" s="1"/>
  <c r="J11" i="1"/>
  <c r="J14" i="1" s="1"/>
  <c r="K11" i="1"/>
  <c r="K15" i="1" s="1"/>
  <c r="L11" i="1"/>
  <c r="L15" i="1" s="1"/>
  <c r="M11" i="1"/>
  <c r="M15" i="1" s="1"/>
  <c r="D11" i="1"/>
  <c r="J15" i="1" l="1"/>
  <c r="H15" i="1"/>
  <c r="G15" i="1"/>
  <c r="E14" i="1"/>
  <c r="N14" i="1"/>
  <c r="M14" i="1"/>
  <c r="L14" i="1"/>
  <c r="P14" i="1"/>
  <c r="K14" i="1"/>
  <c r="F14" i="1"/>
  <c r="I15" i="1"/>
  <c r="Q11" i="1"/>
  <c r="R11" i="1" s="1"/>
  <c r="Q14" i="1" l="1"/>
  <c r="Q15" i="1"/>
  <c r="Q16" i="1" l="1"/>
  <c r="Q21" i="1"/>
  <c r="R21" i="1" s="1"/>
</calcChain>
</file>

<file path=xl/sharedStrings.xml><?xml version="1.0" encoding="utf-8"?>
<sst xmlns="http://schemas.openxmlformats.org/spreadsheetml/2006/main" count="63" uniqueCount="49">
  <si>
    <t>Task</t>
  </si>
  <si>
    <t>Description</t>
  </si>
  <si>
    <t>Project Management</t>
  </si>
  <si>
    <t>Existing Conditions</t>
  </si>
  <si>
    <t>Public Engagement</t>
  </si>
  <si>
    <t>Alternative Development</t>
  </si>
  <si>
    <t>Implementation Plan</t>
  </si>
  <si>
    <t>Report/Deliverables</t>
  </si>
  <si>
    <t>Budget</t>
  </si>
  <si>
    <t>Inv 1</t>
  </si>
  <si>
    <t>Inv 2</t>
  </si>
  <si>
    <t>Inv 3</t>
  </si>
  <si>
    <t>Inv 4</t>
  </si>
  <si>
    <t>Inv 5</t>
  </si>
  <si>
    <t>Inv 6</t>
  </si>
  <si>
    <t>Inv 7</t>
  </si>
  <si>
    <t>Inv 8</t>
  </si>
  <si>
    <t>Inv 9</t>
  </si>
  <si>
    <t>Inv 10</t>
  </si>
  <si>
    <t>Inv 11</t>
  </si>
  <si>
    <t>Total</t>
  </si>
  <si>
    <t>Percent Complete</t>
  </si>
  <si>
    <t>Local Share</t>
  </si>
  <si>
    <t>Federal Share</t>
  </si>
  <si>
    <t>Federal Grant</t>
  </si>
  <si>
    <t>DBE</t>
  </si>
  <si>
    <t>Aulick</t>
  </si>
  <si>
    <t>New South</t>
  </si>
  <si>
    <t>Sycamore</t>
  </si>
  <si>
    <t xml:space="preserve">Inv 1 </t>
  </si>
  <si>
    <t>Intellectual Concepts</t>
  </si>
  <si>
    <t>2A</t>
  </si>
  <si>
    <t>2B</t>
  </si>
  <si>
    <t>CERM</t>
  </si>
  <si>
    <t>Modern Mobility</t>
  </si>
  <si>
    <t>Inv 12</t>
  </si>
  <si>
    <t>Total 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</si>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</sst>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44" fontId="0" fillId="0" borderId="0" xfId="0" applyNumberFormat="1"/>
    <xf numFmtId="10" fontId="0" fillId="0" borderId="0" xfId="2" applyNumberFormat="1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44" fontId="2" fillId="0" borderId="0" xfId="1" applyFont="1"/>
    <xf numFmtId="44" fontId="2" fillId="0" borderId="0" xfId="0" applyNumberFormat="1" applyFont="1"/>
    <xf numFmtId="0" fontId="0" fillId="0" borderId="3" xfId="0" applyBorder="1"/>
    <xf numFmtId="44" fontId="2" fillId="0" borderId="3" xfId="1" applyFont="1" applyBorder="1"/>
    <xf numFmtId="44" fontId="0" fillId="0" borderId="3" xfId="1" applyFont="1" applyBorder="1"/>
    <xf numFmtId="44" fontId="2" fillId="0" borderId="3" xfId="0" applyNumberFormat="1" applyFont="1" applyBorder="1"/>
    <xf numFmtId="44" fontId="0" fillId="0" borderId="3" xfId="0" applyNumberFormat="1" applyBorder="1"/>
    <xf numFmtId="14" fontId="0" fillId="0" borderId="3" xfId="0" applyNumberFormat="1" applyBorder="1"/>
    <xf numFmtId="0" fontId="0" fillId="0" borderId="4" xfId="0" applyBorder="1"/>
    <xf numFmtId="0" fontId="2" fillId="0" borderId="4" xfId="0" applyFont="1" applyBorder="1"/>
    <xf numFmtId="44" fontId="2" fillId="0" borderId="0" xfId="1" applyFont="1" applyBorder="1"/>
    <xf numFmtId="44" fontId="0" fillId="0" borderId="0" xfId="1" applyFont="1" applyBorder="1"/>
    <xf numFmtId="44" fontId="0" fillId="0" borderId="0" xfId="1" applyFont="1" applyFill="1"/>
    <xf numFmtId="10" fontId="2" fillId="0" borderId="0" xfId="2" applyNumberFormat="1" applyFont="1" applyAlignment="1">
      <alignment horizontal="center"/>
    </xf>
    <xf numFmtId="10" fontId="2" fillId="0" borderId="3" xfId="2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4" fontId="2" fillId="2" borderId="0" xfId="1" applyFont="1" applyFill="1"/>
    <xf numFmtId="0" fontId="0" fillId="2" borderId="3" xfId="0" applyFill="1" applyBorder="1"/>
    <xf numFmtId="44" fontId="2" fillId="2" borderId="3" xfId="1" applyFont="1" applyFill="1" applyBorder="1"/>
    <xf numFmtId="44" fontId="2" fillId="3" borderId="2" xfId="1" applyFont="1" applyFill="1" applyBorder="1"/>
    <xf numFmtId="44" fontId="2" fillId="2" borderId="0" xfId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E9882-A4E4-4185-8AE1-DCFD124E49BC}">
  <dimension ref="B3:R30"/>
  <sheetViews>
    <sheetView tabSelected="1" workbookViewId="0">
      <selection activeCell="A2" sqref="A2:XFD2"/>
    </sheetView>
  </sheetViews>
  <sheetFormatPr defaultRowHeight="15" x14ac:dyDescent="0.25"/>
  <cols>
    <col min="1" max="1" width="4.5703125" customWidth="1"/>
    <col min="2" max="2" width="12.7109375" bestFit="1" customWidth="1"/>
    <col min="3" max="3" width="23.28515625" bestFit="1" customWidth="1"/>
    <col min="4" max="4" width="14.28515625" customWidth="1"/>
    <col min="5" max="5" width="12.28515625" bestFit="1" customWidth="1"/>
    <col min="6" max="13" width="11.5703125" bestFit="1" customWidth="1"/>
    <col min="14" max="14" width="11.28515625" bestFit="1" customWidth="1"/>
    <col min="15" max="15" width="11.140625" bestFit="1" customWidth="1"/>
    <col min="16" max="16" width="15" customWidth="1"/>
    <col min="17" max="17" width="16.7109375" bestFit="1" customWidth="1"/>
    <col min="18" max="18" width="17.28515625" bestFit="1" customWidth="1"/>
  </cols>
  <sheetData>
    <row r="3" spans="2:18" ht="15.75" thickBot="1" x14ac:dyDescent="0.3">
      <c r="B3" s="10"/>
      <c r="C3" s="10"/>
      <c r="D3" s="10"/>
      <c r="E3" s="10" t="s">
        <v>48</v>
      </c>
      <c r="F3" s="15" t="s">
        <v>37</v>
      </c>
      <c r="G3" s="10" t="s">
        <v>38</v>
      </c>
      <c r="H3" s="10" t="s">
        <v>39</v>
      </c>
      <c r="I3" s="10" t="s">
        <v>40</v>
      </c>
      <c r="J3" s="10" t="s">
        <v>41</v>
      </c>
      <c r="K3" s="10" t="s">
        <v>42</v>
      </c>
      <c r="L3" s="10" t="s">
        <v>43</v>
      </c>
      <c r="M3" s="15" t="s">
        <v>44</v>
      </c>
      <c r="N3" s="10" t="s">
        <v>45</v>
      </c>
      <c r="O3" s="10" t="s">
        <v>46</v>
      </c>
      <c r="P3" s="10" t="s">
        <v>47</v>
      </c>
      <c r="Q3" s="10"/>
      <c r="R3" s="10"/>
    </row>
    <row r="4" spans="2:18" x14ac:dyDescent="0.25">
      <c r="B4" s="6" t="s">
        <v>0</v>
      </c>
      <c r="C4" s="7" t="s">
        <v>1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35</v>
      </c>
      <c r="Q4" s="7" t="s">
        <v>20</v>
      </c>
      <c r="R4" s="7" t="s">
        <v>21</v>
      </c>
    </row>
    <row r="5" spans="2:18" x14ac:dyDescent="0.25">
      <c r="B5" s="24">
        <v>1</v>
      </c>
      <c r="C5" s="25" t="s">
        <v>2</v>
      </c>
      <c r="D5" s="26">
        <v>20000</v>
      </c>
      <c r="E5" s="2">
        <v>1800</v>
      </c>
      <c r="F5" s="2">
        <v>1800</v>
      </c>
      <c r="G5" s="2">
        <v>1800</v>
      </c>
      <c r="H5" s="2">
        <v>1800</v>
      </c>
      <c r="I5" s="2">
        <v>1800</v>
      </c>
      <c r="J5" s="2">
        <v>1800</v>
      </c>
      <c r="K5" s="2">
        <v>1800</v>
      </c>
      <c r="L5" s="2">
        <v>1500</v>
      </c>
      <c r="M5" s="2">
        <v>1500</v>
      </c>
      <c r="N5" s="2"/>
      <c r="O5" s="2"/>
      <c r="P5" s="2"/>
      <c r="Q5" s="9">
        <f>SUM(E5:P5)</f>
        <v>15600</v>
      </c>
      <c r="R5" s="21">
        <f t="shared" ref="R5:R11" si="0">Q5/D5</f>
        <v>0.78</v>
      </c>
    </row>
    <row r="6" spans="2:18" x14ac:dyDescent="0.25">
      <c r="B6" s="24" t="s">
        <v>31</v>
      </c>
      <c r="C6" s="25" t="s">
        <v>3</v>
      </c>
      <c r="D6" s="26">
        <v>80000</v>
      </c>
      <c r="E6" s="2">
        <v>13200</v>
      </c>
      <c r="F6" s="2">
        <v>22200</v>
      </c>
      <c r="G6" s="2">
        <v>34200</v>
      </c>
      <c r="H6" s="2">
        <v>6400</v>
      </c>
      <c r="I6" s="2">
        <v>4000</v>
      </c>
      <c r="J6" s="2">
        <v>0</v>
      </c>
      <c r="K6" s="2">
        <v>0</v>
      </c>
      <c r="L6" s="2">
        <v>0</v>
      </c>
      <c r="M6" s="2">
        <v>0</v>
      </c>
      <c r="N6" s="2"/>
      <c r="O6" s="2"/>
      <c r="P6" s="2"/>
      <c r="Q6" s="9">
        <f t="shared" ref="Q6:Q11" si="1">SUM(E6:P6)</f>
        <v>80000</v>
      </c>
      <c r="R6" s="21">
        <f t="shared" si="0"/>
        <v>1</v>
      </c>
    </row>
    <row r="7" spans="2:18" x14ac:dyDescent="0.25">
      <c r="B7" s="24" t="s">
        <v>32</v>
      </c>
      <c r="C7" s="25" t="s">
        <v>4</v>
      </c>
      <c r="D7" s="26">
        <v>85000</v>
      </c>
      <c r="E7" s="2">
        <v>8000</v>
      </c>
      <c r="F7" s="2">
        <v>7000</v>
      </c>
      <c r="G7" s="2">
        <v>9000</v>
      </c>
      <c r="H7" s="2">
        <v>13800</v>
      </c>
      <c r="I7" s="2">
        <v>4600</v>
      </c>
      <c r="J7" s="2">
        <v>4200</v>
      </c>
      <c r="K7" s="2">
        <v>4600</v>
      </c>
      <c r="L7" s="2">
        <v>6200</v>
      </c>
      <c r="M7" s="2">
        <v>17600</v>
      </c>
      <c r="N7" s="2"/>
      <c r="O7" s="2"/>
      <c r="P7" s="2"/>
      <c r="Q7" s="9">
        <f t="shared" si="1"/>
        <v>75000</v>
      </c>
      <c r="R7" s="21">
        <f t="shared" si="0"/>
        <v>0.88235294117647056</v>
      </c>
    </row>
    <row r="8" spans="2:18" x14ac:dyDescent="0.25">
      <c r="B8" s="24">
        <v>3</v>
      </c>
      <c r="C8" s="25" t="s">
        <v>5</v>
      </c>
      <c r="D8" s="26">
        <v>120000</v>
      </c>
      <c r="E8" s="2">
        <v>0</v>
      </c>
      <c r="F8" s="2">
        <v>0</v>
      </c>
      <c r="G8" s="2">
        <v>0</v>
      </c>
      <c r="H8" s="2">
        <v>0</v>
      </c>
      <c r="I8" s="2">
        <v>22000</v>
      </c>
      <c r="J8" s="2">
        <v>36800</v>
      </c>
      <c r="K8" s="2">
        <v>31400</v>
      </c>
      <c r="L8" s="2">
        <v>12800</v>
      </c>
      <c r="M8" s="2">
        <v>5000</v>
      </c>
      <c r="N8" s="2"/>
      <c r="O8" s="2"/>
      <c r="P8" s="2"/>
      <c r="Q8" s="9">
        <f t="shared" si="1"/>
        <v>108000</v>
      </c>
      <c r="R8" s="21">
        <f t="shared" si="0"/>
        <v>0.9</v>
      </c>
    </row>
    <row r="9" spans="2:18" x14ac:dyDescent="0.25">
      <c r="B9" s="24">
        <v>4</v>
      </c>
      <c r="C9" s="25" t="s">
        <v>6</v>
      </c>
      <c r="D9" s="26">
        <v>50000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14000</v>
      </c>
      <c r="M9" s="2">
        <v>18000</v>
      </c>
      <c r="N9" s="2"/>
      <c r="O9" s="2"/>
      <c r="P9" s="2"/>
      <c r="Q9" s="9">
        <f t="shared" si="1"/>
        <v>32000</v>
      </c>
      <c r="R9" s="21">
        <f t="shared" si="0"/>
        <v>0.64</v>
      </c>
    </row>
    <row r="10" spans="2:18" x14ac:dyDescent="0.25">
      <c r="B10" s="24">
        <v>5</v>
      </c>
      <c r="C10" s="25" t="s">
        <v>7</v>
      </c>
      <c r="D10" s="26">
        <v>45000</v>
      </c>
      <c r="E10" s="2">
        <v>0</v>
      </c>
      <c r="F10" s="2">
        <v>0</v>
      </c>
      <c r="G10" s="2">
        <v>0</v>
      </c>
      <c r="H10" s="2">
        <v>6600</v>
      </c>
      <c r="I10" s="2">
        <v>6600</v>
      </c>
      <c r="J10" s="2">
        <v>2200</v>
      </c>
      <c r="K10" s="2">
        <v>2200</v>
      </c>
      <c r="L10" s="2">
        <v>2200</v>
      </c>
      <c r="M10" s="2">
        <v>5200</v>
      </c>
      <c r="N10" s="2"/>
      <c r="O10" s="2"/>
      <c r="P10" s="2"/>
      <c r="Q10" s="9">
        <f>SUM(E10:P10)</f>
        <v>25000</v>
      </c>
      <c r="R10" s="21">
        <f t="shared" si="0"/>
        <v>0.55555555555555558</v>
      </c>
    </row>
    <row r="11" spans="2:18" ht="15.75" thickBot="1" x14ac:dyDescent="0.3">
      <c r="B11" s="27"/>
      <c r="C11" s="27" t="s">
        <v>36</v>
      </c>
      <c r="D11" s="28">
        <f>SUM(D5:D10)</f>
        <v>400000</v>
      </c>
      <c r="E11" s="12">
        <f>SUM(E5:E10)</f>
        <v>23000</v>
      </c>
      <c r="F11" s="12">
        <f t="shared" ref="F11:M11" si="2">SUM(F5:F10)</f>
        <v>31000</v>
      </c>
      <c r="G11" s="12">
        <f t="shared" si="2"/>
        <v>45000</v>
      </c>
      <c r="H11" s="12">
        <f t="shared" si="2"/>
        <v>28600</v>
      </c>
      <c r="I11" s="12">
        <f t="shared" si="2"/>
        <v>39000</v>
      </c>
      <c r="J11" s="12">
        <f t="shared" si="2"/>
        <v>45000</v>
      </c>
      <c r="K11" s="12">
        <f t="shared" si="2"/>
        <v>40000</v>
      </c>
      <c r="L11" s="12">
        <f t="shared" si="2"/>
        <v>36700</v>
      </c>
      <c r="M11" s="12">
        <f t="shared" si="2"/>
        <v>47300</v>
      </c>
      <c r="N11" s="12">
        <f t="shared" ref="N11" si="3">SUM(N5:N10)</f>
        <v>0</v>
      </c>
      <c r="O11" s="12"/>
      <c r="P11" s="12">
        <f>SUM(P5:P10)</f>
        <v>0</v>
      </c>
      <c r="Q11" s="13">
        <f t="shared" si="1"/>
        <v>335600</v>
      </c>
      <c r="R11" s="22">
        <f t="shared" si="0"/>
        <v>0.83899999999999997</v>
      </c>
    </row>
    <row r="12" spans="2:18" ht="15.75" thickBot="1" x14ac:dyDescent="0.3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3"/>
      <c r="Q12" s="4"/>
      <c r="R12" s="1"/>
    </row>
    <row r="13" spans="2:18" ht="15.75" thickBot="1" x14ac:dyDescent="0.3">
      <c r="B13" s="5" t="s">
        <v>24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3"/>
    </row>
    <row r="14" spans="2:18" ht="15.75" thickBot="1" x14ac:dyDescent="0.3">
      <c r="B14" s="29">
        <v>320000</v>
      </c>
      <c r="D14" t="s">
        <v>22</v>
      </c>
      <c r="E14" s="2">
        <f>E11*0.2</f>
        <v>4600</v>
      </c>
      <c r="F14" s="2">
        <f t="shared" ref="F14:O14" si="4">F11*0.2</f>
        <v>6200</v>
      </c>
      <c r="G14" s="2">
        <f t="shared" si="4"/>
        <v>9000</v>
      </c>
      <c r="H14" s="2">
        <f t="shared" si="4"/>
        <v>5720</v>
      </c>
      <c r="I14" s="2">
        <f t="shared" si="4"/>
        <v>7800</v>
      </c>
      <c r="J14" s="2">
        <f t="shared" si="4"/>
        <v>9000</v>
      </c>
      <c r="K14" s="2">
        <f t="shared" si="4"/>
        <v>8000</v>
      </c>
      <c r="L14" s="2">
        <f t="shared" si="4"/>
        <v>7340</v>
      </c>
      <c r="M14" s="2">
        <f t="shared" si="4"/>
        <v>9460</v>
      </c>
      <c r="N14" s="2">
        <f t="shared" si="4"/>
        <v>0</v>
      </c>
      <c r="O14" s="2">
        <f t="shared" si="4"/>
        <v>0</v>
      </c>
      <c r="P14" s="2">
        <f>P11*0.2</f>
        <v>0</v>
      </c>
      <c r="Q14" s="3">
        <f>SUM(E14:P14)</f>
        <v>67120</v>
      </c>
      <c r="R14" s="1"/>
    </row>
    <row r="15" spans="2:18" ht="15.75" thickBot="1" x14ac:dyDescent="0.3">
      <c r="D15" s="10" t="s">
        <v>23</v>
      </c>
      <c r="E15" s="12">
        <f t="shared" ref="E15:K15" si="5">E11*0.8</f>
        <v>18400</v>
      </c>
      <c r="F15" s="12">
        <f t="shared" si="5"/>
        <v>24800</v>
      </c>
      <c r="G15" s="12">
        <f t="shared" si="5"/>
        <v>36000</v>
      </c>
      <c r="H15" s="12">
        <f t="shared" si="5"/>
        <v>22880</v>
      </c>
      <c r="I15" s="12">
        <f t="shared" si="5"/>
        <v>31200</v>
      </c>
      <c r="J15" s="12">
        <f t="shared" si="5"/>
        <v>36000</v>
      </c>
      <c r="K15" s="12">
        <f t="shared" si="5"/>
        <v>32000</v>
      </c>
      <c r="L15" s="12">
        <f>L11*0.8</f>
        <v>29360</v>
      </c>
      <c r="M15" s="12">
        <f>M11*0.8</f>
        <v>37840</v>
      </c>
      <c r="N15" s="12">
        <f t="shared" ref="N15:O15" si="6">N11*0.8</f>
        <v>0</v>
      </c>
      <c r="O15" s="12">
        <f t="shared" si="6"/>
        <v>0</v>
      </c>
      <c r="P15" s="12">
        <f>P11*0.8</f>
        <v>0</v>
      </c>
      <c r="Q15" s="14">
        <f>SUM(E15:P15)</f>
        <v>268480</v>
      </c>
      <c r="R15" s="22">
        <f>Q15/B14</f>
        <v>0.83899999999999997</v>
      </c>
    </row>
    <row r="16" spans="2:18" x14ac:dyDescent="0.25">
      <c r="Q16" s="9">
        <f>SUM(Q14:Q15)</f>
        <v>335600</v>
      </c>
      <c r="R16" s="1"/>
    </row>
    <row r="17" spans="3:18" x14ac:dyDescent="0.25">
      <c r="R17" s="1"/>
    </row>
    <row r="18" spans="3:18" x14ac:dyDescent="0.25">
      <c r="R18" s="1"/>
    </row>
    <row r="19" spans="3:18" ht="15.75" thickBot="1" x14ac:dyDescent="0.3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23"/>
    </row>
    <row r="20" spans="3:18" x14ac:dyDescent="0.25">
      <c r="C20" s="16" t="s">
        <v>25</v>
      </c>
      <c r="D20" s="17" t="s">
        <v>8</v>
      </c>
      <c r="E20" s="16" t="s">
        <v>29</v>
      </c>
      <c r="F20" s="16" t="s">
        <v>10</v>
      </c>
      <c r="G20" s="16" t="s">
        <v>11</v>
      </c>
      <c r="H20" s="16" t="s">
        <v>12</v>
      </c>
      <c r="I20" s="16" t="s">
        <v>13</v>
      </c>
      <c r="J20" s="16" t="s">
        <v>14</v>
      </c>
      <c r="K20" s="16" t="s">
        <v>15</v>
      </c>
      <c r="L20" s="16" t="s">
        <v>16</v>
      </c>
      <c r="M20" s="16" t="s">
        <v>17</v>
      </c>
      <c r="N20" s="16" t="s">
        <v>18</v>
      </c>
      <c r="O20" s="16" t="s">
        <v>19</v>
      </c>
      <c r="P20" s="16" t="s">
        <v>35</v>
      </c>
      <c r="Q20" s="17" t="s">
        <v>20</v>
      </c>
      <c r="R20" s="17" t="s">
        <v>21</v>
      </c>
    </row>
    <row r="21" spans="3:18" x14ac:dyDescent="0.25">
      <c r="C21" s="25" t="s">
        <v>26</v>
      </c>
      <c r="D21" s="26">
        <v>40000</v>
      </c>
      <c r="E21" s="2">
        <v>2000</v>
      </c>
      <c r="F21" s="2">
        <v>2000</v>
      </c>
      <c r="G21" s="2">
        <v>4000</v>
      </c>
      <c r="H21" s="2">
        <v>2000</v>
      </c>
      <c r="I21" s="2">
        <v>2000</v>
      </c>
      <c r="J21" s="2">
        <v>2000</v>
      </c>
      <c r="K21" s="2">
        <v>12000</v>
      </c>
      <c r="L21" s="20">
        <v>2000</v>
      </c>
      <c r="M21" s="2">
        <v>1000</v>
      </c>
      <c r="N21" s="2"/>
      <c r="O21" s="2"/>
      <c r="P21" s="2"/>
      <c r="Q21" s="8">
        <f t="shared" ref="Q21:Q26" si="7">SUM(E21:P21)</f>
        <v>29000</v>
      </c>
      <c r="R21" s="21">
        <f>Q21/D21</f>
        <v>0.72499999999999998</v>
      </c>
    </row>
    <row r="22" spans="3:18" x14ac:dyDescent="0.25">
      <c r="C22" s="25" t="s">
        <v>33</v>
      </c>
      <c r="D22" s="26">
        <v>14000</v>
      </c>
      <c r="E22" s="2">
        <v>0</v>
      </c>
      <c r="F22" s="2">
        <v>0</v>
      </c>
      <c r="G22" s="2">
        <v>0</v>
      </c>
      <c r="H22" s="2">
        <v>0</v>
      </c>
      <c r="I22" s="2">
        <v>11471</v>
      </c>
      <c r="J22" s="2">
        <v>2529</v>
      </c>
      <c r="K22" s="2">
        <v>0</v>
      </c>
      <c r="L22" s="2">
        <v>0</v>
      </c>
      <c r="M22" s="2">
        <v>0</v>
      </c>
      <c r="N22" s="2"/>
      <c r="O22" s="2"/>
      <c r="P22" s="2"/>
      <c r="Q22" s="8">
        <f t="shared" si="7"/>
        <v>14000</v>
      </c>
      <c r="R22" s="21">
        <f t="shared" ref="R22:R26" si="8">Q22/D22</f>
        <v>1</v>
      </c>
    </row>
    <row r="23" spans="3:18" x14ac:dyDescent="0.25">
      <c r="C23" s="25" t="s">
        <v>30</v>
      </c>
      <c r="D23" s="30">
        <v>5800</v>
      </c>
      <c r="E23" s="19">
        <v>303.5</v>
      </c>
      <c r="F23" s="19">
        <f>2479.54-E23</f>
        <v>2176.04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/>
      <c r="O23" s="19"/>
      <c r="P23" s="19"/>
      <c r="Q23" s="18">
        <f t="shared" si="7"/>
        <v>2479.54</v>
      </c>
      <c r="R23" s="21">
        <f t="shared" si="8"/>
        <v>0.42750689655172414</v>
      </c>
    </row>
    <row r="24" spans="3:18" x14ac:dyDescent="0.25">
      <c r="C24" s="25" t="s">
        <v>34</v>
      </c>
      <c r="D24" s="30">
        <v>32000</v>
      </c>
      <c r="E24" s="19">
        <v>4064.55</v>
      </c>
      <c r="F24" s="19">
        <f>7818.41-E24</f>
        <v>3753.8599999999997</v>
      </c>
      <c r="G24" s="19">
        <f>14808.23-F24-E24</f>
        <v>6989.8199999999988</v>
      </c>
      <c r="H24" s="19">
        <v>581.54</v>
      </c>
      <c r="I24" s="19">
        <v>9110.23</v>
      </c>
      <c r="J24" s="19">
        <v>2909.45</v>
      </c>
      <c r="K24" s="19">
        <v>0</v>
      </c>
      <c r="L24" s="19">
        <v>2279.3000000000002</v>
      </c>
      <c r="M24" s="19">
        <v>1030.8599999999999</v>
      </c>
      <c r="N24" s="19"/>
      <c r="O24" s="19"/>
      <c r="P24" s="19"/>
      <c r="Q24" s="18">
        <f t="shared" si="7"/>
        <v>30719.61</v>
      </c>
      <c r="R24" s="21">
        <f t="shared" si="8"/>
        <v>0.95998781249999998</v>
      </c>
    </row>
    <row r="25" spans="3:18" x14ac:dyDescent="0.25">
      <c r="C25" s="25" t="s">
        <v>27</v>
      </c>
      <c r="D25" s="26">
        <v>9600</v>
      </c>
      <c r="E25" s="2">
        <v>0</v>
      </c>
      <c r="F25" s="2">
        <v>480</v>
      </c>
      <c r="G25" s="2">
        <f>2400-F25-E25</f>
        <v>1920</v>
      </c>
      <c r="H25" s="2">
        <v>960</v>
      </c>
      <c r="I25" s="2">
        <v>6240</v>
      </c>
      <c r="J25" s="2">
        <v>0</v>
      </c>
      <c r="K25" s="2">
        <v>0</v>
      </c>
      <c r="L25" s="2">
        <v>0</v>
      </c>
      <c r="M25" s="2">
        <v>0</v>
      </c>
      <c r="N25" s="2"/>
      <c r="O25" s="2"/>
      <c r="P25" s="2"/>
      <c r="Q25" s="8">
        <f t="shared" si="7"/>
        <v>9600</v>
      </c>
      <c r="R25" s="21">
        <f t="shared" si="8"/>
        <v>1</v>
      </c>
    </row>
    <row r="26" spans="3:18" ht="15.75" thickBot="1" x14ac:dyDescent="0.3">
      <c r="C26" s="27" t="s">
        <v>28</v>
      </c>
      <c r="D26" s="28">
        <v>41000</v>
      </c>
      <c r="E26" s="12">
        <v>6171.56</v>
      </c>
      <c r="F26" s="12">
        <f>11269.88-E26</f>
        <v>5098.3199999999988</v>
      </c>
      <c r="G26" s="12">
        <f>15306.75-F26-E26</f>
        <v>4036.87</v>
      </c>
      <c r="H26" s="12">
        <v>5493.86</v>
      </c>
      <c r="I26" s="12">
        <v>2701.29</v>
      </c>
      <c r="J26" s="12">
        <v>2160.7600000000002</v>
      </c>
      <c r="K26" s="12">
        <v>3530.44</v>
      </c>
      <c r="L26" s="12">
        <v>7366.04</v>
      </c>
      <c r="M26" s="12">
        <v>3122.44</v>
      </c>
      <c r="N26" s="12"/>
      <c r="O26" s="12"/>
      <c r="P26" s="12"/>
      <c r="Q26" s="11">
        <f t="shared" si="7"/>
        <v>39681.58</v>
      </c>
      <c r="R26" s="22">
        <f t="shared" si="8"/>
        <v>0.96784341463414636</v>
      </c>
    </row>
    <row r="30" spans="3:18" x14ac:dyDescent="0.25">
      <c r="D30" s="3"/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Kray</dc:creator>
  <cp:lastModifiedBy>Ansley Goddard</cp:lastModifiedBy>
  <dcterms:created xsi:type="dcterms:W3CDTF">2024-01-22T20:37:45Z</dcterms:created>
  <dcterms:modified xsi:type="dcterms:W3CDTF">2025-01-30T18:22:05Z</dcterms:modified>
</cp:coreProperties>
</file>